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<sst xmlns="http://schemas.openxmlformats.org/spreadsheetml/2006/main" count="74" uniqueCount="74">
  <si>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</si>
  <si>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</si>
  <si>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</si>
  <si>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</si>
  <si>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</si>
  <si>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</si>
  <si>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</si>
  <si>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</si>
  <si>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</si>
  <si>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</si>
  <si>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</si>
  <si>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</si>
  <si>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</si>
  <si>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</si>
  <si>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</si>
  <si>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</si>
  <si>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</si>
  <si>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</si>
  <si>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</si>
  <si>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</si>
  <si>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</si>
  <si>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</si>
  <si>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</si>
  <si>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</si>
  <si>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</si>
  <si>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</si>
  <si>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</si>
  <si>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</si>
  <si>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</si>
  <si>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</si>
  <si>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</si>
  <si>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</si>
  <si>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</si>
  <si>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</si>
  <si>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</si>
  <si>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</si>
  <si>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</si>
  <si>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</si>
  <si>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</si>
  <si>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</si>
  <si>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Установка видеонаблюдения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</si>
  <si>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</si>
  <si>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</si>
  <si>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</si>
  <si>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</si>
  <si>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За счет средств ТСЖ</t>
  </si>
  <si>
    <t>План</t>
  </si>
  <si>
    <t>в расчете на 1м2</t>
  </si>
  <si>
    <t>2.5.</t>
  </si>
  <si>
    <t>2.14</t>
  </si>
  <si>
    <t>Дезинсекция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</si>
  <si>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</si>
  <si>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</si>
  <si>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</si>
  <si>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План работ и услуг по содержанию и ремонту общего имущества МКД на 2018 год по адресу:                                         Кавалерийская, 13</t>
  </si>
  <si>
    <t>За счет прочих средств (по предоставлению протокола собственников)</t>
  </si>
  <si>
    <t>Установка датчиков давления ОТ, ГВС, ХВС</t>
  </si>
  <si>
    <t>Оплата председателю</t>
  </si>
  <si>
    <t>ПроДвижение</t>
  </si>
  <si>
    <t>ТТК</t>
  </si>
  <si>
    <t>Дианет</t>
  </si>
  <si>
    <t>Ремонт подъезда</t>
  </si>
  <si>
    <t>Асфальтирование дворовой территории 100кв.м.</t>
  </si>
  <si>
    <t>2.15</t>
  </si>
  <si>
    <t>2.16</t>
  </si>
  <si>
    <t>2.17</t>
  </si>
  <si>
    <t>Приобретение скамьи</t>
  </si>
  <si>
    <r>
      <t xml:space="preserve">Задвижки </t>
    </r>
    <r>
      <rPr>
        <sz val="14"/>
        <rFont val="Calibri"/>
        <family val="2"/>
      </rPr>
      <t>Ø100-2шт</t>
    </r>
  </si>
  <si>
    <r>
      <t xml:space="preserve">Замена трубы </t>
    </r>
    <r>
      <rPr>
        <sz val="14"/>
        <rFont val="Calibri"/>
        <family val="2"/>
      </rPr>
      <t>Ø</t>
    </r>
    <r>
      <rPr>
        <sz val="14"/>
        <rFont val="Times New Roman"/>
        <family val="1"/>
      </rPr>
      <t>89-4м</t>
    </r>
  </si>
  <si>
    <t>9 этажный кирпичный дом</t>
  </si>
  <si>
    <t>Промывка мусороствола 1 раз</t>
  </si>
  <si>
    <t>Ремонт балконных плит по заявкам (кв. 150)</t>
  </si>
  <si>
    <t>Установка АТП</t>
  </si>
  <si>
    <t>2.18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</si>
</sst>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8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2" fontId="13" fillId="32" borderId="10" xfId="0" applyNumberFormat="1" applyFont="1" applyFill="1" applyBorder="1" applyAlignment="1" applyProtection="1">
      <alignment horizontal="center" vertical="center"/>
      <protection/>
    </xf>
    <xf numFmtId="2" fontId="13" fillId="32" borderId="10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Fill="1" applyBorder="1" applyAlignment="1" applyProtection="1">
      <alignment/>
      <protection/>
    </xf>
    <xf numFmtId="172" fontId="14" fillId="0" borderId="10" xfId="0" applyNumberFormat="1" applyFont="1" applyFill="1" applyBorder="1" applyAlignment="1" applyProtection="1">
      <alignment wrapText="1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5" xfId="0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2" fontId="18" fillId="0" borderId="17" xfId="0" applyNumberFormat="1" applyFont="1" applyBorder="1" applyAlignment="1" applyProtection="1">
      <alignment horizontal="left" vertic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7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13" fillId="0" borderId="0" xfId="0" applyNumberFormat="1" applyFont="1" applyAlignment="1" applyProtection="1">
      <alignment horizontal="left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5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5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7" xfId="0" applyFont="1" applyBorder="1" applyAlignment="1" applyProtection="1">
      <alignment horizontal="center" vertical="center" wrapText="1" readingOrder="1"/>
      <protection/>
    </xf>
    <xf numFmtId="0" fontId="59" fillId="32" borderId="0" xfId="0" applyFont="1" applyFill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="75" zoomScaleNormal="75" zoomScalePageLayoutView="0" workbookViewId="0" topLeftCell="A16">
      <selection activeCell="A31" sqref="A31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2.28125" style="5" customWidth="1"/>
    <col min="8" max="16384" width="8.8515625" style="6" customWidth="1"/>
  </cols>
  <sheetData>
    <row r="1" spans="5:7" ht="15">
      <c r="E1" s="63" t="s">
        <v>43</v>
      </c>
      <c r="F1" s="63"/>
      <c r="G1" s="63"/>
    </row>
    <row r="2" spans="1:7" ht="30" customHeight="1">
      <c r="A2" s="64" t="s">
        <v>54</v>
      </c>
      <c r="B2" s="64"/>
      <c r="C2" s="64"/>
      <c r="D2" s="64"/>
      <c r="E2" s="64"/>
      <c r="F2" s="64"/>
      <c r="G2" s="64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65" t="s">
        <v>69</v>
      </c>
      <c r="D4" s="66"/>
      <c r="E4" s="66"/>
      <c r="F4" s="41"/>
    </row>
    <row r="5" spans="2:6" ht="15">
      <c r="B5" s="9" t="s">
        <v>1</v>
      </c>
      <c r="C5" s="67">
        <v>1</v>
      </c>
      <c r="D5" s="68"/>
      <c r="E5" s="68"/>
      <c r="F5" s="42"/>
    </row>
    <row r="6" spans="2:6" ht="15">
      <c r="B6" s="10" t="s">
        <v>2</v>
      </c>
      <c r="C6" s="67">
        <v>4304.9</v>
      </c>
      <c r="D6" s="68"/>
      <c r="E6" s="68"/>
      <c r="F6" s="42"/>
    </row>
    <row r="7" spans="2:6" ht="18.75" customHeight="1">
      <c r="B7" s="38" t="s">
        <v>51</v>
      </c>
      <c r="C7" s="69">
        <v>460470</v>
      </c>
      <c r="D7" s="70"/>
      <c r="E7" s="71"/>
      <c r="F7" s="43"/>
    </row>
    <row r="8" spans="2:4" ht="15">
      <c r="B8" s="89"/>
      <c r="D8" s="37">
        <v>8.5</v>
      </c>
    </row>
    <row r="9" spans="1:7" ht="15">
      <c r="A9" s="78" t="s">
        <v>3</v>
      </c>
      <c r="B9" s="79"/>
      <c r="C9" s="79"/>
      <c r="D9" s="79"/>
      <c r="E9" s="80"/>
      <c r="F9" s="80"/>
      <c r="G9" s="80"/>
    </row>
    <row r="10" spans="1:7" ht="48" customHeight="1">
      <c r="A10" s="81" t="s">
        <v>4</v>
      </c>
      <c r="B10" s="83" t="s">
        <v>5</v>
      </c>
      <c r="C10" s="85" t="s">
        <v>33</v>
      </c>
      <c r="D10" s="87" t="s">
        <v>46</v>
      </c>
      <c r="E10" s="88"/>
      <c r="F10" s="85" t="s">
        <v>45</v>
      </c>
      <c r="G10" s="61" t="s">
        <v>55</v>
      </c>
    </row>
    <row r="11" spans="1:7" ht="45" customHeight="1">
      <c r="A11" s="82"/>
      <c r="B11" s="84"/>
      <c r="C11" s="86"/>
      <c r="D11" s="36" t="s">
        <v>6</v>
      </c>
      <c r="E11" s="44" t="s">
        <v>44</v>
      </c>
      <c r="F11" s="86"/>
      <c r="G11" s="62"/>
    </row>
    <row r="12" spans="1:7" ht="27" customHeight="1">
      <c r="A12" s="11" t="s">
        <v>7</v>
      </c>
      <c r="B12" s="12" t="s">
        <v>32</v>
      </c>
      <c r="C12" s="13">
        <f>D12*C6</f>
        <v>19974.735999999997</v>
      </c>
      <c r="D12" s="13">
        <v>4.64</v>
      </c>
      <c r="E12" s="14">
        <f>C12*12</f>
        <v>239696.83199999997</v>
      </c>
      <c r="F12" s="14">
        <f>C12*12</f>
        <v>239696.83199999997</v>
      </c>
      <c r="G12" s="39"/>
    </row>
    <row r="13" spans="1:7" ht="24" customHeight="1">
      <c r="A13" s="15" t="s">
        <v>8</v>
      </c>
      <c r="B13" s="16" t="s">
        <v>9</v>
      </c>
      <c r="C13" s="14"/>
      <c r="D13" s="14"/>
      <c r="E13" s="14"/>
      <c r="F13" s="14"/>
      <c r="G13" s="40"/>
    </row>
    <row r="14" spans="1:7" ht="18.75">
      <c r="A14" s="17" t="s">
        <v>10</v>
      </c>
      <c r="B14" s="18" t="s">
        <v>11</v>
      </c>
      <c r="C14" s="14">
        <f>0.47*C6</f>
        <v>2023.3029999999997</v>
      </c>
      <c r="D14" s="14">
        <f>C14/C6</f>
        <v>0.47</v>
      </c>
      <c r="E14" s="14">
        <f>C14*12</f>
        <v>24279.635999999995</v>
      </c>
      <c r="F14" s="14">
        <f>C14*12</f>
        <v>24279.635999999995</v>
      </c>
      <c r="G14" s="3"/>
    </row>
    <row r="15" spans="1:7" ht="19.5" customHeight="1">
      <c r="A15" s="17" t="s">
        <v>12</v>
      </c>
      <c r="B15" s="18" t="s">
        <v>34</v>
      </c>
      <c r="C15" s="14">
        <v>1350</v>
      </c>
      <c r="D15" s="14">
        <f>C15/C6</f>
        <v>0.3135961346372738</v>
      </c>
      <c r="E15" s="14">
        <f>C15*12</f>
        <v>16200</v>
      </c>
      <c r="F15" s="14">
        <f>C15*12</f>
        <v>16200</v>
      </c>
      <c r="G15" s="3"/>
    </row>
    <row r="16" spans="1:7" ht="19.5" customHeight="1">
      <c r="A16" s="2" t="s">
        <v>13</v>
      </c>
      <c r="B16" s="45"/>
      <c r="C16" s="14">
        <f aca="true" t="shared" si="0" ref="C16:C31">E16/12</f>
        <v>0</v>
      </c>
      <c r="D16" s="14">
        <f>C16/C6</f>
        <v>0</v>
      </c>
      <c r="E16" s="3">
        <v>0</v>
      </c>
      <c r="F16" s="14">
        <v>0</v>
      </c>
      <c r="G16" s="3"/>
    </row>
    <row r="17" spans="1:7" ht="18.75">
      <c r="A17" s="2" t="s">
        <v>14</v>
      </c>
      <c r="B17" s="1" t="s">
        <v>39</v>
      </c>
      <c r="C17" s="14">
        <f t="shared" si="0"/>
        <v>222.6</v>
      </c>
      <c r="D17" s="14">
        <f>C17/C6</f>
        <v>0.051708518200190484</v>
      </c>
      <c r="E17" s="3">
        <v>2671.2</v>
      </c>
      <c r="F17" s="14">
        <v>742</v>
      </c>
      <c r="G17" s="3"/>
    </row>
    <row r="18" spans="1:7" ht="18.75">
      <c r="A18" s="2" t="s">
        <v>48</v>
      </c>
      <c r="B18" s="1" t="s">
        <v>50</v>
      </c>
      <c r="C18" s="14">
        <f t="shared" si="0"/>
        <v>87.5</v>
      </c>
      <c r="D18" s="14">
        <f>C18/C6</f>
        <v>0.020325675393156637</v>
      </c>
      <c r="E18" s="3">
        <v>1050</v>
      </c>
      <c r="F18" s="14">
        <v>1050</v>
      </c>
      <c r="G18" s="3"/>
    </row>
    <row r="19" spans="1:7" ht="18.75">
      <c r="A19" s="2" t="s">
        <v>15</v>
      </c>
      <c r="B19" s="1" t="s">
        <v>72</v>
      </c>
      <c r="C19" s="14">
        <f t="shared" si="0"/>
        <v>30000</v>
      </c>
      <c r="D19" s="14">
        <f>C19/C6</f>
        <v>6.968802991939419</v>
      </c>
      <c r="E19" s="3">
        <v>360000</v>
      </c>
      <c r="F19" s="14">
        <v>0</v>
      </c>
      <c r="G19" s="3">
        <v>360000</v>
      </c>
    </row>
    <row r="20" spans="1:7" ht="18.75">
      <c r="A20" s="2" t="s">
        <v>16</v>
      </c>
      <c r="B20" s="1" t="s">
        <v>40</v>
      </c>
      <c r="C20" s="14">
        <f t="shared" si="0"/>
        <v>12450</v>
      </c>
      <c r="D20" s="14">
        <f>C20/C6</f>
        <v>2.8920532416548586</v>
      </c>
      <c r="E20" s="3">
        <v>149400</v>
      </c>
      <c r="F20" s="14">
        <v>0</v>
      </c>
      <c r="G20" s="3">
        <v>149400</v>
      </c>
    </row>
    <row r="21" spans="1:7" ht="18.75">
      <c r="A21" s="2" t="s">
        <v>17</v>
      </c>
      <c r="B21" s="1" t="s">
        <v>53</v>
      </c>
      <c r="C21" s="14">
        <f t="shared" si="0"/>
        <v>1250</v>
      </c>
      <c r="D21" s="14">
        <f>C21/C6</f>
        <v>0.2903667913308091</v>
      </c>
      <c r="E21" s="3">
        <v>15000</v>
      </c>
      <c r="F21" s="55">
        <v>15000</v>
      </c>
      <c r="G21" s="3"/>
    </row>
    <row r="22" spans="1:7" ht="21" customHeight="1">
      <c r="A22" s="2" t="s">
        <v>18</v>
      </c>
      <c r="B22" s="1" t="s">
        <v>70</v>
      </c>
      <c r="C22" s="14">
        <f t="shared" si="0"/>
        <v>500</v>
      </c>
      <c r="D22" s="14">
        <f>C22/C6</f>
        <v>0.11614671653232364</v>
      </c>
      <c r="E22" s="3">
        <v>6000</v>
      </c>
      <c r="F22" s="14">
        <v>6000</v>
      </c>
      <c r="G22" s="3"/>
    </row>
    <row r="23" spans="1:7" s="50" customFormat="1" ht="20.25" customHeight="1">
      <c r="A23" s="46" t="s">
        <v>19</v>
      </c>
      <c r="B23" s="47" t="s">
        <v>52</v>
      </c>
      <c r="C23" s="48">
        <f t="shared" si="0"/>
        <v>750</v>
      </c>
      <c r="D23" s="48">
        <f>C23/C6</f>
        <v>0.17422007479848547</v>
      </c>
      <c r="E23" s="49">
        <v>9000</v>
      </c>
      <c r="F23" s="54">
        <v>9000</v>
      </c>
      <c r="G23" s="49"/>
    </row>
    <row r="24" spans="1:7" ht="18.75">
      <c r="A24" s="2" t="s">
        <v>27</v>
      </c>
      <c r="B24" s="1" t="s">
        <v>57</v>
      </c>
      <c r="C24" s="14">
        <f t="shared" si="0"/>
        <v>5000</v>
      </c>
      <c r="D24" s="14">
        <f>C24/C6</f>
        <v>1.1614671653232365</v>
      </c>
      <c r="E24" s="3">
        <v>60000</v>
      </c>
      <c r="F24" s="14">
        <v>60000</v>
      </c>
      <c r="G24" s="3"/>
    </row>
    <row r="25" spans="1:7" ht="18.75">
      <c r="A25" s="2" t="s">
        <v>37</v>
      </c>
      <c r="B25" s="45" t="s">
        <v>61</v>
      </c>
      <c r="C25" s="14">
        <f t="shared" si="0"/>
        <v>12500</v>
      </c>
      <c r="D25" s="14">
        <f>C25/C6</f>
        <v>2.903667913308091</v>
      </c>
      <c r="E25" s="3">
        <v>150000</v>
      </c>
      <c r="F25" s="14">
        <v>150000</v>
      </c>
      <c r="G25" s="3"/>
    </row>
    <row r="26" spans="1:7" s="53" customFormat="1" ht="18.75">
      <c r="A26" s="2" t="s">
        <v>42</v>
      </c>
      <c r="B26" s="52" t="s">
        <v>56</v>
      </c>
      <c r="C26" s="14">
        <f t="shared" si="0"/>
        <v>2333.3333333333335</v>
      </c>
      <c r="D26" s="14">
        <f>C26/C6</f>
        <v>0.5420180104841771</v>
      </c>
      <c r="E26" s="3">
        <v>28000</v>
      </c>
      <c r="F26" s="14">
        <v>0</v>
      </c>
      <c r="G26" s="3">
        <v>28000</v>
      </c>
    </row>
    <row r="27" spans="1:7" ht="18.75">
      <c r="A27" s="2" t="s">
        <v>49</v>
      </c>
      <c r="B27" s="1" t="s">
        <v>62</v>
      </c>
      <c r="C27" s="14">
        <f t="shared" si="0"/>
        <v>12500</v>
      </c>
      <c r="D27" s="14">
        <f>C27/C6</f>
        <v>2.903667913308091</v>
      </c>
      <c r="E27" s="3">
        <v>150000</v>
      </c>
      <c r="F27" s="14">
        <v>150000</v>
      </c>
      <c r="G27" s="3"/>
    </row>
    <row r="28" spans="1:7" ht="18.75">
      <c r="A28" s="2" t="s">
        <v>63</v>
      </c>
      <c r="B28" s="60" t="s">
        <v>66</v>
      </c>
      <c r="C28" s="14">
        <f t="shared" si="0"/>
        <v>1666.6666666666667</v>
      </c>
      <c r="D28" s="14">
        <f>C28/C6</f>
        <v>0.38715572177441215</v>
      </c>
      <c r="E28" s="3">
        <v>20000</v>
      </c>
      <c r="F28" s="14">
        <v>20000</v>
      </c>
      <c r="G28" s="3"/>
    </row>
    <row r="29" spans="1:7" ht="18.75">
      <c r="A29" s="2" t="s">
        <v>64</v>
      </c>
      <c r="B29" s="1" t="s">
        <v>67</v>
      </c>
      <c r="C29" s="14">
        <f t="shared" si="0"/>
        <v>533.3333333333334</v>
      </c>
      <c r="D29" s="14">
        <f>C29/C6</f>
        <v>0.12388983096781189</v>
      </c>
      <c r="E29" s="3">
        <v>6400</v>
      </c>
      <c r="F29" s="14">
        <v>6400</v>
      </c>
      <c r="G29" s="3"/>
    </row>
    <row r="30" spans="1:7" ht="18.75">
      <c r="A30" s="2" t="s">
        <v>65</v>
      </c>
      <c r="B30" s="1" t="s">
        <v>68</v>
      </c>
      <c r="C30" s="14">
        <f t="shared" si="0"/>
        <v>441.6666666666667</v>
      </c>
      <c r="D30" s="14">
        <f>C30/C6</f>
        <v>0.10259626627021923</v>
      </c>
      <c r="E30" s="3">
        <v>5300</v>
      </c>
      <c r="F30" s="14">
        <v>5300</v>
      </c>
      <c r="G30" s="3"/>
    </row>
    <row r="31" spans="1:7" ht="18.75">
      <c r="A31" s="2" t="s">
        <v>73</v>
      </c>
      <c r="B31" s="1" t="s">
        <v>71</v>
      </c>
      <c r="C31" s="14">
        <f t="shared" si="0"/>
        <v>4166.666666666667</v>
      </c>
      <c r="D31" s="14">
        <f>C31/C7</f>
        <v>0.009048725577489668</v>
      </c>
      <c r="E31" s="14">
        <v>50000</v>
      </c>
      <c r="F31" s="14">
        <v>50000</v>
      </c>
      <c r="G31" s="3"/>
    </row>
    <row r="32" spans="1:7" ht="18.75">
      <c r="A32" s="17"/>
      <c r="B32" s="18" t="s">
        <v>20</v>
      </c>
      <c r="C32" s="13">
        <f>C25+C24+C23+C22+C21+C20+C19+C17+C16+C15+C14+C26+C27+C28+C29+C30</f>
        <v>83520.90299999999</v>
      </c>
      <c r="D32" s="13">
        <f>D25+D24+D23+D22+D21+D20+D19+D18+D17+D16+D15+D14+D26+D27+D28+D29+D30</f>
        <v>19.421682965922557</v>
      </c>
      <c r="E32" s="13">
        <f>E25+E24+E23+E22+E21+E20+E19+E18+E17+E16+E15+E14+E26+E27+E28+E29+E30</f>
        <v>1003300.8359999999</v>
      </c>
      <c r="F32" s="13">
        <f>F25+F24+F23+F22+F21+F20+F19+F18+F17+F16+F15+F14+F26+F27+F28+F29+F30</f>
        <v>463971.636</v>
      </c>
      <c r="G32" s="13">
        <f>G25+G24+G23+G22+G21+G20+G19+G17+G16+G15+G14+G26+G27+G28+G29+G30</f>
        <v>537400</v>
      </c>
    </row>
    <row r="33" spans="1:7" ht="18.75">
      <c r="A33" s="2"/>
      <c r="B33" s="1" t="s">
        <v>47</v>
      </c>
      <c r="C33" s="14"/>
      <c r="D33" s="13">
        <f>D30+D29+D28+D27+D26+D25+D24+D22+D21+D20+D19+D18+D17+D16+D15+D14+D23</f>
        <v>19.42168296592255</v>
      </c>
      <c r="E33" s="3"/>
      <c r="F33" s="3">
        <f>(F30+F29+F28+F27+F26+F25+F24+F23+F22+F21+F20+F19+F17+F16+F15+F14)/12/C6</f>
        <v>8.961138005528584</v>
      </c>
      <c r="G33" s="3">
        <f>(G30+G29+G28+G27+G26+G25+G24+G23+G22+G21+G20+G19+G17+G16+G15+G14)/12/C6</f>
        <v>10.402874244078454</v>
      </c>
    </row>
    <row r="34" spans="1:7" s="59" customFormat="1" ht="37.5">
      <c r="A34" s="56" t="s">
        <v>21</v>
      </c>
      <c r="B34" s="57" t="s">
        <v>38</v>
      </c>
      <c r="C34" s="58">
        <f>D34*C6</f>
        <v>14722.757999999998</v>
      </c>
      <c r="D34" s="19">
        <f>ROUND((D33+D12)/84.5*12,2)</f>
        <v>3.42</v>
      </c>
      <c r="E34" s="58">
        <f>D34*12*C6</f>
        <v>176673.096</v>
      </c>
      <c r="F34" s="19">
        <f>ROUND((F32+F12)/C6/12/84.5*12,2)</f>
        <v>1.93</v>
      </c>
      <c r="G34" s="19">
        <f>ROUND((G33+G12)/84.5*12,2)</f>
        <v>1.48</v>
      </c>
    </row>
    <row r="35" spans="1:7" ht="37.5">
      <c r="A35" s="20" t="s">
        <v>22</v>
      </c>
      <c r="B35" s="21" t="s">
        <v>23</v>
      </c>
      <c r="C35" s="13">
        <f>ROUND((C32+C12)/84.5*3.5,2)</f>
        <v>4286.8</v>
      </c>
      <c r="D35" s="13">
        <f>C35/C6</f>
        <v>0.99579548886153</v>
      </c>
      <c r="E35" s="13">
        <f>ROUND((E32+E12)/84.5*3.5,2)</f>
        <v>51485.11</v>
      </c>
      <c r="F35" s="13">
        <f>ROUND(((F32+F12)/12/C6)/84.5*3.5,2)</f>
        <v>0.56</v>
      </c>
      <c r="G35" s="13">
        <f>ROUND(((G32+G12)/12/C6)/84.5*3.5,2)</f>
        <v>0.43</v>
      </c>
    </row>
    <row r="36" spans="1:7" ht="56.25">
      <c r="A36" s="20" t="s">
        <v>24</v>
      </c>
      <c r="B36" s="21" t="s">
        <v>25</v>
      </c>
      <c r="C36" s="22">
        <v>0</v>
      </c>
      <c r="D36" s="14">
        <f>C36/C6</f>
        <v>0</v>
      </c>
      <c r="E36" s="22">
        <f>C36*12</f>
        <v>0</v>
      </c>
      <c r="F36" s="22"/>
      <c r="G36" s="35"/>
    </row>
    <row r="37" spans="1:7" ht="18.75">
      <c r="A37" s="17"/>
      <c r="B37" s="21" t="s">
        <v>26</v>
      </c>
      <c r="C37" s="13"/>
      <c r="D37" s="13">
        <f>D35+D34+D32+D12+D36</f>
        <v>28.477478454784087</v>
      </c>
      <c r="E37" s="13"/>
      <c r="F37" s="13">
        <f>(F32+F12)/12/C6+F34+F35</f>
        <v>16.11146368092174</v>
      </c>
      <c r="G37" s="13">
        <f>(G32+G12)/12/C6+G34+G35</f>
        <v>12.312874244078454</v>
      </c>
    </row>
    <row r="38" spans="1:7" ht="18.75">
      <c r="A38" s="17"/>
      <c r="B38" s="72" t="s">
        <v>36</v>
      </c>
      <c r="C38" s="73"/>
      <c r="D38" s="74">
        <f>D37-(C7/12/C6+(D40)/C6)</f>
        <v>17.816022904132502</v>
      </c>
      <c r="E38" s="75"/>
      <c r="F38" s="13">
        <f>F37-(C7+D40*12)/12/C6</f>
        <v>5.450008130270158</v>
      </c>
      <c r="G38" s="13"/>
    </row>
    <row r="39" spans="1:6" ht="15">
      <c r="A39" s="23"/>
      <c r="B39" s="23"/>
      <c r="C39" s="24"/>
      <c r="D39" s="24"/>
      <c r="E39" s="24"/>
      <c r="F39" s="24"/>
    </row>
    <row r="40" spans="1:4" ht="20.25">
      <c r="A40" s="23"/>
      <c r="B40" s="76" t="s">
        <v>35</v>
      </c>
      <c r="C40" s="76"/>
      <c r="D40" s="25">
        <f>C42/100*88</f>
        <v>7524</v>
      </c>
    </row>
    <row r="41" spans="1:6" ht="15">
      <c r="A41" s="23"/>
      <c r="B41" s="23"/>
      <c r="C41" s="24"/>
      <c r="D41" s="24"/>
      <c r="E41" s="24"/>
      <c r="F41" s="24"/>
    </row>
    <row r="42" spans="1:7" ht="18">
      <c r="A42" s="26"/>
      <c r="B42" s="27" t="s">
        <v>28</v>
      </c>
      <c r="C42" s="28">
        <f>SUM(C43:C49)</f>
        <v>8550</v>
      </c>
      <c r="D42" s="29"/>
      <c r="E42" s="29"/>
      <c r="F42" s="29"/>
      <c r="G42" s="30"/>
    </row>
    <row r="43" spans="1:7" ht="18">
      <c r="A43" s="26"/>
      <c r="B43" s="31" t="s">
        <v>58</v>
      </c>
      <c r="C43" s="32">
        <v>50</v>
      </c>
      <c r="D43" s="29"/>
      <c r="E43" s="29"/>
      <c r="F43" s="29"/>
      <c r="G43" s="30"/>
    </row>
    <row r="44" spans="1:7" ht="18">
      <c r="A44" s="26"/>
      <c r="B44" s="31"/>
      <c r="C44" s="32"/>
      <c r="D44" s="29"/>
      <c r="E44" s="29"/>
      <c r="F44" s="29"/>
      <c r="G44" s="30"/>
    </row>
    <row r="45" spans="1:7" ht="18">
      <c r="A45" s="26"/>
      <c r="B45" s="51" t="s">
        <v>29</v>
      </c>
      <c r="C45" s="32"/>
      <c r="D45" s="29"/>
      <c r="E45" s="29"/>
      <c r="F45" s="29"/>
      <c r="G45" s="30"/>
    </row>
    <row r="46" spans="1:7" ht="18">
      <c r="A46" s="26"/>
      <c r="B46" s="31" t="s">
        <v>30</v>
      </c>
      <c r="C46" s="32">
        <v>450</v>
      </c>
      <c r="D46" s="29"/>
      <c r="E46" s="29"/>
      <c r="F46" s="29"/>
      <c r="G46" s="30"/>
    </row>
    <row r="47" spans="1:7" ht="18">
      <c r="A47" s="26"/>
      <c r="B47" s="31" t="s">
        <v>31</v>
      </c>
      <c r="C47" s="32">
        <v>6950</v>
      </c>
      <c r="D47" s="29"/>
      <c r="E47" s="29"/>
      <c r="F47" s="29"/>
      <c r="G47" s="30"/>
    </row>
    <row r="48" spans="1:7" ht="18">
      <c r="A48" s="26"/>
      <c r="B48" s="31" t="s">
        <v>59</v>
      </c>
      <c r="C48" s="32">
        <v>700</v>
      </c>
      <c r="D48" s="29"/>
      <c r="E48" s="29"/>
      <c r="F48" s="29"/>
      <c r="G48" s="30"/>
    </row>
    <row r="49" spans="1:7" ht="18">
      <c r="A49" s="26"/>
      <c r="B49" s="31" t="s">
        <v>60</v>
      </c>
      <c r="C49" s="32">
        <v>400</v>
      </c>
      <c r="D49" s="29"/>
      <c r="E49" s="29"/>
      <c r="F49" s="29"/>
      <c r="G49" s="30"/>
    </row>
    <row r="50" spans="1:7" ht="93.75" customHeight="1">
      <c r="A50" s="77" t="s">
        <v>41</v>
      </c>
      <c r="B50" s="77"/>
      <c r="C50" s="77"/>
      <c r="D50" s="77"/>
      <c r="E50" s="29"/>
      <c r="F50" s="29"/>
      <c r="G50" s="30"/>
    </row>
    <row r="51" spans="1:6" ht="15">
      <c r="A51" s="23"/>
      <c r="B51" s="23"/>
      <c r="C51" s="24"/>
      <c r="D51" s="24"/>
      <c r="E51" s="24"/>
      <c r="F51" s="24"/>
    </row>
    <row r="52" spans="1:6" ht="15">
      <c r="A52" s="33"/>
      <c r="B52" s="33"/>
      <c r="C52" s="34"/>
      <c r="D52" s="34"/>
      <c r="E52" s="34"/>
      <c r="F52" s="34"/>
    </row>
    <row r="53" spans="1:6" ht="15">
      <c r="A53" s="33"/>
      <c r="B53" s="33"/>
      <c r="C53" s="34"/>
      <c r="D53" s="34"/>
      <c r="E53" s="34"/>
      <c r="F53" s="34"/>
    </row>
    <row r="54" spans="1:6" ht="15">
      <c r="A54" s="33"/>
      <c r="B54" s="33"/>
      <c r="C54" s="34"/>
      <c r="D54" s="34"/>
      <c r="E54" s="34"/>
      <c r="F54" s="34"/>
    </row>
    <row r="55" spans="1:6" ht="15">
      <c r="A55" s="33"/>
      <c r="B55" s="33"/>
      <c r="C55" s="34"/>
      <c r="D55" s="34"/>
      <c r="E55" s="34"/>
      <c r="F55" s="34"/>
    </row>
    <row r="56" spans="1:6" ht="15">
      <c r="A56" s="33"/>
      <c r="B56" s="33"/>
      <c r="C56" s="34"/>
      <c r="D56" s="34"/>
      <c r="E56" s="34"/>
      <c r="F56" s="34"/>
    </row>
    <row r="57" spans="1:6" ht="15">
      <c r="A57" s="33"/>
      <c r="B57" s="33"/>
      <c r="C57" s="34"/>
      <c r="D57" s="34"/>
      <c r="E57" s="34"/>
      <c r="F57" s="34"/>
    </row>
    <row r="58" spans="1:6" ht="15">
      <c r="A58" s="33"/>
      <c r="B58" s="33"/>
      <c r="C58" s="34"/>
      <c r="D58" s="34"/>
      <c r="E58" s="34"/>
      <c r="F58" s="34"/>
    </row>
    <row r="59" spans="1:6" ht="15">
      <c r="A59" s="33"/>
      <c r="B59" s="33"/>
      <c r="C59" s="34"/>
      <c r="D59" s="34"/>
      <c r="E59" s="34"/>
      <c r="F59" s="34"/>
    </row>
    <row r="60" spans="1:6" ht="15">
      <c r="A60" s="33"/>
      <c r="B60" s="33"/>
      <c r="C60" s="34"/>
      <c r="D60" s="34"/>
      <c r="E60" s="34"/>
      <c r="F60" s="34"/>
    </row>
    <row r="61" spans="1:6" ht="15">
      <c r="A61" s="33"/>
      <c r="B61" s="33"/>
      <c r="C61" s="34"/>
      <c r="D61" s="34"/>
      <c r="E61" s="34"/>
      <c r="F61" s="34"/>
    </row>
    <row r="62" spans="1:6" ht="15">
      <c r="A62" s="33"/>
      <c r="B62" s="33"/>
      <c r="C62" s="34"/>
      <c r="D62" s="34"/>
      <c r="E62" s="34"/>
      <c r="F62" s="34"/>
    </row>
    <row r="63" spans="3:6" ht="15">
      <c r="C63" s="34"/>
      <c r="D63" s="34"/>
      <c r="E63" s="34"/>
      <c r="F63" s="34"/>
    </row>
    <row r="64" spans="3:6" ht="15">
      <c r="C64" s="34"/>
      <c r="D64" s="34"/>
      <c r="E64" s="34"/>
      <c r="F64" s="34"/>
    </row>
    <row r="65" spans="3:6" ht="15">
      <c r="C65" s="34"/>
      <c r="D65" s="34"/>
      <c r="E65" s="34"/>
      <c r="F65" s="34"/>
    </row>
    <row r="66" spans="3:6" ht="15">
      <c r="C66" s="34"/>
      <c r="D66" s="34"/>
      <c r="E66" s="34"/>
      <c r="F66" s="34"/>
    </row>
    <row r="67" spans="3:6" ht="15">
      <c r="C67" s="34"/>
      <c r="D67" s="34"/>
      <c r="E67" s="34"/>
      <c r="F67" s="34"/>
    </row>
    <row r="68" spans="3:6" ht="15">
      <c r="C68" s="34"/>
      <c r="D68" s="34"/>
      <c r="E68" s="34"/>
      <c r="F68" s="34"/>
    </row>
    <row r="69" spans="3:6" ht="15">
      <c r="C69" s="34"/>
      <c r="D69" s="34"/>
      <c r="E69" s="34"/>
      <c r="F69" s="34"/>
    </row>
    <row r="70" spans="3:6" ht="15">
      <c r="C70" s="34"/>
      <c r="D70" s="34"/>
      <c r="E70" s="34"/>
      <c r="F70" s="34"/>
    </row>
    <row r="71" spans="3:6" ht="15">
      <c r="C71" s="34"/>
      <c r="D71" s="34"/>
      <c r="E71" s="34"/>
      <c r="F71" s="34"/>
    </row>
    <row r="72" spans="3:6" ht="15">
      <c r="C72" s="34"/>
      <c r="D72" s="34"/>
      <c r="E72" s="34"/>
      <c r="F72" s="34"/>
    </row>
    <row r="73" spans="3:6" ht="15">
      <c r="C73" s="34"/>
      <c r="D73" s="34"/>
      <c r="E73" s="34"/>
      <c r="F73" s="34"/>
    </row>
    <row r="74" spans="3:6" ht="15">
      <c r="C74" s="34"/>
      <c r="D74" s="34"/>
      <c r="E74" s="34"/>
      <c r="F74" s="34"/>
    </row>
    <row r="75" spans="3:6" ht="15">
      <c r="C75" s="34"/>
      <c r="D75" s="34"/>
      <c r="E75" s="34"/>
      <c r="F75" s="34"/>
    </row>
    <row r="76" spans="3:6" ht="15">
      <c r="C76" s="34"/>
      <c r="D76" s="34"/>
      <c r="E76" s="34"/>
      <c r="F76" s="34"/>
    </row>
    <row r="77" spans="3:6" ht="15">
      <c r="C77" s="34"/>
      <c r="D77" s="34"/>
      <c r="E77" s="34"/>
      <c r="F77" s="34"/>
    </row>
    <row r="78" spans="3:6" ht="15">
      <c r="C78" s="34"/>
      <c r="D78" s="34"/>
      <c r="E78" s="34"/>
      <c r="F78" s="34"/>
    </row>
    <row r="79" spans="3:6" ht="15">
      <c r="C79" s="34"/>
      <c r="D79" s="34"/>
      <c r="E79" s="34"/>
      <c r="F79" s="34"/>
    </row>
    <row r="80" spans="3:6" ht="15">
      <c r="C80" s="34"/>
      <c r="D80" s="34"/>
      <c r="E80" s="34"/>
      <c r="F80" s="34"/>
    </row>
    <row r="81" spans="3:6" ht="15">
      <c r="C81" s="34"/>
      <c r="D81" s="34"/>
      <c r="E81" s="34"/>
      <c r="F81" s="34"/>
    </row>
    <row r="82" spans="3:6" ht="15">
      <c r="C82" s="34"/>
      <c r="D82" s="34"/>
      <c r="E82" s="34"/>
      <c r="F82" s="34"/>
    </row>
    <row r="83" spans="3:6" ht="15">
      <c r="C83" s="34"/>
      <c r="D83" s="34"/>
      <c r="E83" s="34"/>
      <c r="F83" s="34"/>
    </row>
    <row r="84" spans="3:6" ht="15">
      <c r="C84" s="34"/>
      <c r="D84" s="34"/>
      <c r="E84" s="34"/>
      <c r="F84" s="34"/>
    </row>
    <row r="85" spans="3:6" ht="15">
      <c r="C85" s="34"/>
      <c r="D85" s="34"/>
      <c r="E85" s="34"/>
      <c r="F85" s="34"/>
    </row>
    <row r="86" spans="3:6" ht="15">
      <c r="C86" s="34"/>
      <c r="D86" s="34"/>
      <c r="E86" s="34"/>
      <c r="F86" s="34"/>
    </row>
    <row r="87" spans="3:6" ht="15">
      <c r="C87" s="34"/>
      <c r="D87" s="34"/>
      <c r="E87" s="34"/>
      <c r="F87" s="34"/>
    </row>
    <row r="88" spans="3:6" ht="15">
      <c r="C88" s="34"/>
      <c r="D88" s="34"/>
      <c r="E88" s="34"/>
      <c r="F88" s="34"/>
    </row>
    <row r="89" spans="3:6" ht="15">
      <c r="C89" s="34"/>
      <c r="D89" s="34"/>
      <c r="E89" s="34"/>
      <c r="F89" s="34"/>
    </row>
    <row r="90" spans="3:6" ht="15">
      <c r="C90" s="34"/>
      <c r="D90" s="34"/>
      <c r="E90" s="34"/>
      <c r="F90" s="34"/>
    </row>
    <row r="91" spans="3:6" ht="15">
      <c r="C91" s="34"/>
      <c r="D91" s="34"/>
      <c r="E91" s="34"/>
      <c r="F91" s="34"/>
    </row>
    <row r="92" spans="3:6" ht="15">
      <c r="C92" s="34"/>
      <c r="D92" s="34"/>
      <c r="E92" s="34"/>
      <c r="F92" s="34"/>
    </row>
    <row r="93" spans="3:6" ht="15">
      <c r="C93" s="34"/>
      <c r="D93" s="34"/>
      <c r="E93" s="34"/>
      <c r="F93" s="34"/>
    </row>
    <row r="94" spans="3:6" ht="15">
      <c r="C94" s="34"/>
      <c r="D94" s="34"/>
      <c r="E94" s="34"/>
      <c r="F94" s="34"/>
    </row>
    <row r="95" spans="3:6" ht="15">
      <c r="C95" s="34"/>
      <c r="D95" s="34"/>
      <c r="E95" s="34"/>
      <c r="F95" s="34"/>
    </row>
    <row r="96" spans="3:6" ht="15">
      <c r="C96" s="34"/>
      <c r="D96" s="34"/>
      <c r="E96" s="34"/>
      <c r="F96" s="34"/>
    </row>
    <row r="97" spans="3:6" ht="15">
      <c r="C97" s="34"/>
      <c r="D97" s="34"/>
      <c r="E97" s="34"/>
      <c r="F97" s="34"/>
    </row>
    <row r="98" spans="3:6" ht="15">
      <c r="C98" s="34"/>
      <c r="D98" s="34"/>
      <c r="E98" s="34"/>
      <c r="F98" s="34"/>
    </row>
  </sheetData>
  <sheetProtection/>
  <mergeCells count="17">
    <mergeCell ref="B38:C38"/>
    <mergeCell ref="D38:E38"/>
    <mergeCell ref="B40:C40"/>
    <mergeCell ref="A50:D50"/>
    <mergeCell ref="A9:G9"/>
    <mergeCell ref="A10:A11"/>
    <mergeCell ref="B10:B11"/>
    <mergeCell ref="C10:C11"/>
    <mergeCell ref="D10:E1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2018-02-08T07:21:33Z</dcterms:modified>
  <cp:category/>
  <cp:version/>
  <cp:contentType/>
  <cp:contentStatus/>
</cp:coreProperties>
</file>